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425"/>
  <workbookPr defaultThemeVersion="124226"/>
  <mc:AlternateContent xmlns:mc="http://schemas.openxmlformats.org/markup-compatibility/2006">
    <mc:Choice Requires="x15">
      <x15ac:absPath xmlns:x15ac="http://schemas.microsoft.com/office/spreadsheetml/2010/11/ac" url="C:\Users\KyleG\Desktop\"/>
    </mc:Choice>
  </mc:AlternateContent>
  <xr:revisionPtr revIDLastSave="0" documentId="13_ncr:1_{868320BA-7228-4379-916C-1A4FEA129DE7}" xr6:coauthVersionLast="43" xr6:coauthVersionMax="43" xr10:uidLastSave="{00000000-0000-0000-0000-000000000000}"/>
  <bookViews>
    <workbookView xWindow="-120" yWindow="-120" windowWidth="29040" windowHeight="15840" xr2:uid="{00000000-000D-0000-FFFF-FFFF00000000}"/>
  </bookViews>
  <sheets>
    <sheet name="Calculator" sheetId="1" r:id="rId1"/>
  </sheets>
  <calcPr calcId="181029"/>
</workbook>
</file>

<file path=xl/calcChain.xml><?xml version="1.0" encoding="utf-8"?>
<calcChain xmlns="http://schemas.openxmlformats.org/spreadsheetml/2006/main">
  <c r="B20" i="1" l="1"/>
  <c r="B29" i="1" l="1"/>
  <c r="F18" i="1"/>
  <c r="F21" i="1" s="1"/>
  <c r="F30" i="1" s="1"/>
  <c r="E18" i="1"/>
  <c r="E21" i="1" s="1"/>
  <c r="E30" i="1" s="1"/>
  <c r="B18" i="1"/>
  <c r="B21" i="1" s="1"/>
  <c r="C14" i="1"/>
  <c r="C20" i="1" s="1"/>
  <c r="C29" i="1" s="1"/>
  <c r="F14" i="1"/>
  <c r="F20" i="1" s="1"/>
  <c r="F29" i="1" s="1"/>
  <c r="E14" i="1"/>
  <c r="E20" i="1" s="1"/>
  <c r="E29" i="1" s="1"/>
  <c r="D14" i="1"/>
  <c r="D20" i="1" s="1"/>
  <c r="D29" i="1" s="1"/>
  <c r="C53" i="1"/>
  <c r="C52" i="1"/>
  <c r="D51" i="1"/>
  <c r="D18" i="1" s="1"/>
  <c r="D21" i="1" s="1"/>
  <c r="D30" i="1" s="1"/>
  <c r="C51" i="1"/>
  <c r="C18" i="1" s="1"/>
  <c r="C21" i="1" s="1"/>
  <c r="C30" i="1" s="1"/>
  <c r="D50" i="1"/>
  <c r="C50" i="1"/>
  <c r="F33" i="1"/>
  <c r="E33" i="1"/>
  <c r="B30" i="1" l="1"/>
  <c r="B34" i="1"/>
  <c r="F34" i="1"/>
  <c r="F35" i="1" s="1"/>
  <c r="D34" i="1"/>
  <c r="E34" i="1"/>
  <c r="E35" i="1" s="1"/>
  <c r="D33" i="1"/>
  <c r="C33" i="1"/>
  <c r="B33" i="1"/>
  <c r="D35" i="1" l="1"/>
  <c r="B35" i="1"/>
  <c r="C34" i="1"/>
  <c r="C35" i="1" s="1"/>
</calcChain>
</file>

<file path=xl/sharedStrings.xml><?xml version="1.0" encoding="utf-8"?>
<sst xmlns="http://schemas.openxmlformats.org/spreadsheetml/2006/main" count="60" uniqueCount="36">
  <si>
    <t>Rate - Fully Amortized</t>
  </si>
  <si>
    <t>Rate - Interest Only</t>
  </si>
  <si>
    <t>Principal &amp; Interest Fully Amortized Payment</t>
  </si>
  <si>
    <t>CSC Interest Only Loan Calculator Worksheet</t>
  </si>
  <si>
    <t>5/1 ARM</t>
  </si>
  <si>
    <t>7/1 ARM</t>
  </si>
  <si>
    <t>30-Yr Fixed</t>
  </si>
  <si>
    <t>Term Remaining at IO to FA Recast (months):</t>
  </si>
  <si>
    <t>Qualifing Rate at Recast:</t>
  </si>
  <si>
    <t>Qualifing Payment for DTI:</t>
  </si>
  <si>
    <t>For Interest Only Qualification:</t>
  </si>
  <si>
    <t>Select a CSC Program:</t>
  </si>
  <si>
    <t>Maggi Plus</t>
  </si>
  <si>
    <t>Non-Prime</t>
  </si>
  <si>
    <t>Outside Dodd Frank</t>
  </si>
  <si>
    <t>NOTE:  CSC does not guarentee the accuracy of the above information and is meant to be for illustrative purposes.  This calculator is for Internal Use Only and not to be construed as legal advice.  Figures and adjustments may change at any time without notice.</t>
  </si>
  <si>
    <t>Outside Dodd Frank Plus</t>
  </si>
  <si>
    <t>5-Year IO</t>
  </si>
  <si>
    <t>10-Year IO</t>
  </si>
  <si>
    <t>10/1 ARM</t>
  </si>
  <si>
    <t>40-Yr Fixed</t>
  </si>
  <si>
    <t>Hybrid ARM or Fixed Rate Description:</t>
  </si>
  <si>
    <t>Interest Only Period before Fully Amortized Period:</t>
  </si>
  <si>
    <t>Not Available</t>
  </si>
  <si>
    <t>Add :</t>
  </si>
  <si>
    <t>Add for Hybrid ARM Extension or Fixed Rate:</t>
  </si>
  <si>
    <t>Hybrid ARM or Fixed Rate Initial Fixed Period (Months):</t>
  </si>
  <si>
    <t>Interest Only Period before Fully Amortized Period (Months):</t>
  </si>
  <si>
    <t>NOTE:  CSC's Non-Prime Program publishes rates as a 5-Year Hybrid ARM.   Within specific program Guidelines, for a Rate Adjustment the loan program can be changed to Interest Only.  Additionally, CSC can change the fixed period for the rate to a 7-Year initial period or to a 30-Year Fixed for a separate Rate Adjustment .  However, a 30-year fixed loan is only granted on a case-by-case for ODF.
Additionally, for a Rate Adjustment, CSC's Non-Prime and ODF programs may also be changed to a 40-year term with a 10-year interest only period.  These can be selected as a 10-1 ARM or a 40-year fixed program.</t>
  </si>
  <si>
    <t>Initial Interest Only Payment</t>
  </si>
  <si>
    <t>NOTE:  CSC utilizes an Interest Only Term of 5- or 10-Years with the remaining 25- or 30-Years as fully amortized, recasting for the month 61 or 121 payment resepectively.  Separately, CSC's ARM programs respectively feature 2/2/6 CAPs for Initial, Periodic, and Lifetime.</t>
  </si>
  <si>
    <t>FA Rate Adjust</t>
  </si>
  <si>
    <t>IO Rate Adjust</t>
  </si>
  <si>
    <t>NOTE:  The intended use of this Interest Only Worksheet is to illustrate the affect of rate adjustments for different CSC loan programs and futher assist in the qualifcation payment for a CONSUMER LOAN.  A business purpose or DSCR program may qualify from the initial Interest Only payment versus the first scheduled payment with principal included.</t>
  </si>
  <si>
    <t>Insert the Starting Rate:</t>
  </si>
  <si>
    <t>Enter Requested Loan 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</si>
</sst>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4" formatCode="_(&quot;$&quot;* #,##0.00_);_(&quot;$&quot;* \(#,##0.00\);_(&quot;$&quot;* &quot;-&quot;??_);_(@_)"/>
    <numFmt numFmtId="164" formatCode="0.000%"/>
    <numFmt numFmtId="165" formatCode="&quot;$&quot;#,##0.00"/>
  </numFmts>
  <fonts count="6" x14ac:knownFonts="1">
    <font>
      <sz val="11"/>
      <color theme="1"/>
      <name val="Calibri"/>
      <family val="2"/>
      <scheme val="minor"/>
    </font>
    <font>
      <sz val="11"/>
      <color rgb="FF3F3F76"/>
      <name val="Calibri"/>
      <family val="2"/>
      <scheme val="minor"/>
    </font>
    <font>
      <b/>
      <sz val="11"/>
      <color rgb="FFFA7D00"/>
      <name val="Calibri"/>
      <family val="2"/>
      <scheme val="minor"/>
    </font>
    <font>
      <b/>
      <sz val="11"/>
      <color theme="1"/>
      <name val="Calibri"/>
      <family val="2"/>
      <scheme val="minor"/>
    </font>
    <font>
      <sz val="11"/>
      <color theme="1"/>
      <name val="Calibri"/>
      <family val="2"/>
      <scheme val="minor"/>
    </font>
    <font>
      <b/>
      <sz val="16"/>
      <color theme="1"/>
      <name val="Calibri"/>
      <family val="2"/>
      <scheme val="minor"/>
    </font>
  </fonts>
  <fills count="4">
    <fill>
      <patternFill patternType="none"/>
    </fill>
    <fill>
      <patternFill patternType="gray125"/>
    </fill>
    <fill>
      <patternFill patternType="solid">
        <fgColor rgb="FFFFCC99"/>
      </patternFill>
    </fill>
    <fill>
      <patternFill patternType="solid">
        <fgColor rgb="FFF2F2F2"/>
      </patternFill>
    </fill>
  </fills>
  <borders count="4">
    <border>
      <left/>
      <right/>
      <top/>
      <bottom/>
      <diagonal/>
    </border>
    <border>
      <left style="thin">
        <color rgb="FF7F7F7F"/>
      </left>
      <right style="thin">
        <color rgb="FF7F7F7F"/>
      </right>
      <top style="thin">
        <color rgb="FF7F7F7F"/>
      </top>
      <bottom style="thin">
        <color rgb="FF7F7F7F"/>
      </bottom>
      <diagonal/>
    </border>
    <border>
      <left style="thin">
        <color rgb="FF7F7F7F"/>
      </left>
      <right/>
      <top style="thin">
        <color rgb="FF7F7F7F"/>
      </top>
      <bottom style="thin">
        <color rgb="FF7F7F7F"/>
      </bottom>
      <diagonal/>
    </border>
    <border>
      <left/>
      <right style="thin">
        <color rgb="FF7F7F7F"/>
      </right>
      <top style="thin">
        <color rgb="FF7F7F7F"/>
      </top>
      <bottom style="thin">
        <color rgb="FF7F7F7F"/>
      </bottom>
      <diagonal/>
    </border>
  </borders>
  <cellStyleXfs count="4">
    <xf numFmtId="0" fontId="0" fillId="0" borderId="0"/>
    <xf numFmtId="0" fontId="1" fillId="2" borderId="1" applyNumberFormat="0" applyAlignment="0" applyProtection="0"/>
    <xf numFmtId="0" fontId="2" fillId="3" borderId="1" applyNumberFormat="0" applyAlignment="0" applyProtection="0"/>
    <xf numFmtId="44" fontId="4" fillId="0" borderId="0" applyFont="0" applyFill="0" applyBorder="0" applyAlignment="0" applyProtection="0"/>
  </cellStyleXfs>
  <cellXfs count="22">
    <xf numFmtId="0" fontId="0" fillId="0" borderId="0" xfId="0"/>
    <xf numFmtId="0" fontId="0" fillId="0" borderId="0" xfId="0" applyProtection="1"/>
    <xf numFmtId="0" fontId="3" fillId="0" borderId="0" xfId="0" applyFont="1" applyBorder="1" applyAlignment="1" applyProtection="1">
      <alignment horizontal="center"/>
    </xf>
    <xf numFmtId="0" fontId="3" fillId="0" borderId="0" xfId="0" applyFont="1" applyBorder="1" applyAlignment="1" applyProtection="1">
      <alignment horizontal="right"/>
    </xf>
    <xf numFmtId="0" fontId="3" fillId="0" borderId="0" xfId="0" quotePrefix="1" applyFont="1" applyAlignment="1" applyProtection="1">
      <alignment horizontal="center" wrapText="1"/>
    </xf>
    <xf numFmtId="0" fontId="3" fillId="0" borderId="0" xfId="0" applyFont="1" applyAlignment="1" applyProtection="1">
      <alignment horizontal="center" wrapText="1"/>
    </xf>
    <xf numFmtId="164" fontId="2" fillId="3" borderId="1" xfId="2" applyNumberFormat="1" applyAlignment="1" applyProtection="1">
      <alignment horizontal="center"/>
    </xf>
    <xf numFmtId="44" fontId="2" fillId="3" borderId="1" xfId="3" applyFont="1" applyFill="1" applyBorder="1" applyAlignment="1" applyProtection="1">
      <alignment horizontal="center"/>
    </xf>
    <xf numFmtId="0" fontId="3" fillId="0" borderId="0" xfId="0" applyFont="1" applyProtection="1"/>
    <xf numFmtId="41" fontId="2" fillId="3" borderId="1" xfId="2" applyNumberFormat="1" applyAlignment="1" applyProtection="1">
      <alignment horizontal="center"/>
    </xf>
    <xf numFmtId="0" fontId="0" fillId="0" borderId="0" xfId="0" applyAlignment="1" applyProtection="1">
      <alignment horizontal="left" wrapText="1"/>
    </xf>
    <xf numFmtId="0" fontId="3" fillId="0" borderId="0" xfId="0" applyFont="1" applyBorder="1" applyAlignment="1" applyProtection="1">
      <alignment horizontal="left"/>
    </xf>
    <xf numFmtId="164" fontId="0" fillId="0" borderId="0" xfId="0" applyNumberFormat="1" applyProtection="1"/>
    <xf numFmtId="0" fontId="3" fillId="0" borderId="0" xfId="0" applyFont="1" applyFill="1" applyBorder="1" applyAlignment="1" applyProtection="1">
      <alignment horizontal="left"/>
    </xf>
    <xf numFmtId="0" fontId="5" fillId="0" borderId="0" xfId="0" applyFont="1" applyBorder="1" applyAlignment="1" applyProtection="1">
      <alignment horizontal="center"/>
    </xf>
    <xf numFmtId="0" fontId="0" fillId="0" borderId="0" xfId="0" applyAlignment="1" applyProtection="1">
      <alignment horizontal="left" wrapText="1"/>
    </xf>
    <xf numFmtId="0" fontId="1" fillId="2" borderId="2" xfId="1" applyBorder="1" applyAlignment="1" applyProtection="1">
      <alignment horizontal="center" wrapText="1"/>
      <protection locked="0"/>
    </xf>
    <xf numFmtId="0" fontId="1" fillId="2" borderId="3" xfId="1" applyBorder="1" applyAlignment="1" applyProtection="1">
      <alignment horizontal="center" wrapText="1"/>
      <protection locked="0"/>
    </xf>
    <xf numFmtId="164" fontId="1" fillId="2" borderId="2" xfId="1" applyNumberFormat="1" applyBorder="1" applyAlignment="1" applyProtection="1">
      <alignment horizontal="center"/>
      <protection locked="0"/>
    </xf>
    <xf numFmtId="164" fontId="1" fillId="2" borderId="3" xfId="1" applyNumberFormat="1" applyBorder="1" applyAlignment="1" applyProtection="1">
      <alignment horizontal="center"/>
      <protection locked="0"/>
    </xf>
    <xf numFmtId="165" fontId="1" fillId="2" borderId="2" xfId="1" applyNumberFormat="1" applyBorder="1" applyAlignment="1" applyProtection="1">
      <alignment horizontal="center"/>
      <protection locked="0"/>
    </xf>
    <xf numFmtId="165" fontId="1" fillId="2" borderId="3" xfId="1" applyNumberFormat="1" applyBorder="1" applyAlignment="1" applyProtection="1">
      <alignment horizontal="center"/>
      <protection locked="0"/>
    </xf>
  </cellXfs>
  <cellStyles count="4">
    <cellStyle name="Calculation" xfId="2" builtinId="22"/>
    <cellStyle name="Currency" xfId="3" builtinId="4"/>
    <cellStyle name="Input" xfId="1" builtinId="2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57"/>
  <sheetViews>
    <sheetView tabSelected="1" workbookViewId="0">
      <selection activeCell="B7" sqref="B7:C7"/>
    </sheetView>
  </sheetViews>
  <sheetFormatPr defaultColWidth="0" defaultRowHeight="15" zeroHeight="1" x14ac:dyDescent="0.25"/>
  <cols>
    <col min="1" max="1" width="56.85546875" style="1" bestFit="1" customWidth="1"/>
    <col min="2" max="4" width="14.28515625" style="1" bestFit="1" customWidth="1"/>
    <col min="5" max="6" width="14.5703125" style="1" bestFit="1" customWidth="1"/>
    <col min="7" max="7" width="1.7109375" style="1" customWidth="1"/>
    <col min="8" max="8" width="0" style="1" hidden="1" customWidth="1"/>
    <col min="9" max="16384" width="9.140625" style="1" hidden="1"/>
  </cols>
  <sheetData>
    <row r="1" spans="1:6" ht="21" x14ac:dyDescent="0.35">
      <c r="A1" s="14" t="s">
        <v>3</v>
      </c>
      <c r="B1" s="14"/>
      <c r="C1" s="14"/>
      <c r="D1" s="14"/>
      <c r="E1" s="14"/>
      <c r="F1" s="14"/>
    </row>
    <row r="2" spans="1:6" x14ac:dyDescent="0.25">
      <c r="A2" s="2"/>
      <c r="B2" s="2"/>
      <c r="C2" s="2"/>
      <c r="D2" s="2"/>
      <c r="E2" s="2"/>
      <c r="F2" s="2"/>
    </row>
    <row r="3" spans="1:6" x14ac:dyDescent="0.25">
      <c r="A3" s="15" t="s">
        <v>33</v>
      </c>
      <c r="B3" s="15"/>
      <c r="C3" s="15"/>
      <c r="D3" s="15"/>
      <c r="E3" s="15"/>
      <c r="F3" s="15"/>
    </row>
    <row r="4" spans="1:6" x14ac:dyDescent="0.25">
      <c r="A4" s="15"/>
      <c r="B4" s="15"/>
      <c r="C4" s="15"/>
      <c r="D4" s="15"/>
      <c r="E4" s="15"/>
      <c r="F4" s="15"/>
    </row>
    <row r="5" spans="1:6" x14ac:dyDescent="0.25">
      <c r="A5" s="15"/>
      <c r="B5" s="15"/>
      <c r="C5" s="15"/>
      <c r="D5" s="15"/>
      <c r="E5" s="15"/>
      <c r="F5" s="15"/>
    </row>
    <row r="6" spans="1:6" x14ac:dyDescent="0.25">
      <c r="A6" s="2"/>
      <c r="B6" s="2"/>
      <c r="C6" s="2"/>
      <c r="D6" s="2"/>
      <c r="E6" s="2"/>
      <c r="F6" s="2"/>
    </row>
    <row r="7" spans="1:6" x14ac:dyDescent="0.25">
      <c r="A7" s="3" t="s">
        <v>11</v>
      </c>
      <c r="B7" s="16" t="s">
        <v>13</v>
      </c>
      <c r="C7" s="17"/>
    </row>
    <row r="8" spans="1:6" x14ac:dyDescent="0.25">
      <c r="A8" s="3" t="s">
        <v>34</v>
      </c>
      <c r="B8" s="18">
        <v>6.25E-2</v>
      </c>
      <c r="C8" s="19"/>
    </row>
    <row r="9" spans="1:6" x14ac:dyDescent="0.25">
      <c r="A9" s="3" t="s">
        <v>35</v>
      </c>
      <c r="B9" s="20">
        <v>1000000</v>
      </c>
      <c r="C9" s="21"/>
    </row>
    <row r="10" spans="1:6" x14ac:dyDescent="0.25">
      <c r="A10" s="3"/>
    </row>
    <row r="11" spans="1:6" x14ac:dyDescent="0.25"/>
    <row r="12" spans="1:6" x14ac:dyDescent="0.25">
      <c r="A12" s="3" t="s">
        <v>21</v>
      </c>
      <c r="B12" s="4" t="s">
        <v>4</v>
      </c>
      <c r="C12" s="4" t="s">
        <v>5</v>
      </c>
      <c r="D12" s="5" t="s">
        <v>6</v>
      </c>
      <c r="E12" s="5" t="s">
        <v>19</v>
      </c>
      <c r="F12" s="5" t="s">
        <v>20</v>
      </c>
    </row>
    <row r="13" spans="1:6" x14ac:dyDescent="0.25">
      <c r="A13" s="3" t="s">
        <v>26</v>
      </c>
      <c r="B13" s="4">
        <v>60</v>
      </c>
      <c r="C13" s="4">
        <v>84</v>
      </c>
      <c r="D13" s="5">
        <v>360</v>
      </c>
      <c r="E13" s="5">
        <v>120</v>
      </c>
      <c r="F13" s="5">
        <v>480</v>
      </c>
    </row>
    <row r="14" spans="1:6" x14ac:dyDescent="0.25">
      <c r="A14" s="3" t="s">
        <v>25</v>
      </c>
      <c r="B14" s="6">
        <v>0</v>
      </c>
      <c r="C14" s="6">
        <f>VLOOKUP($B$7,$A$44:$F$47,3,FALSE)</f>
        <v>1.25E-3</v>
      </c>
      <c r="D14" s="6">
        <f>VLOOKUP($B$7,$A$44:$F$47,4,FALSE)</f>
        <v>2.5000000000000001E-3</v>
      </c>
      <c r="E14" s="6" t="str">
        <f>VLOOKUP($B$7,$A$44:$F$47,5,FALSE)</f>
        <v>Not Available</v>
      </c>
      <c r="F14" s="6" t="str">
        <f>VLOOKUP($B$7,$A$44:$F$47,6,FALSE)</f>
        <v>Not Available</v>
      </c>
    </row>
    <row r="15" spans="1:6" x14ac:dyDescent="0.25"/>
    <row r="16" spans="1:6" x14ac:dyDescent="0.25">
      <c r="A16" s="3" t="s">
        <v>22</v>
      </c>
      <c r="B16" s="4" t="s">
        <v>17</v>
      </c>
      <c r="C16" s="4" t="s">
        <v>17</v>
      </c>
      <c r="D16" s="4" t="s">
        <v>17</v>
      </c>
      <c r="E16" s="4" t="s">
        <v>18</v>
      </c>
      <c r="F16" s="4" t="s">
        <v>18</v>
      </c>
    </row>
    <row r="17" spans="1:6" x14ac:dyDescent="0.25">
      <c r="A17" s="3" t="s">
        <v>27</v>
      </c>
      <c r="B17" s="4">
        <v>60</v>
      </c>
      <c r="C17" s="4">
        <v>60</v>
      </c>
      <c r="D17" s="5">
        <v>60</v>
      </c>
      <c r="E17" s="5">
        <v>120</v>
      </c>
      <c r="F17" s="5">
        <v>120</v>
      </c>
    </row>
    <row r="18" spans="1:6" x14ac:dyDescent="0.25">
      <c r="A18" s="3" t="s">
        <v>24</v>
      </c>
      <c r="B18" s="6">
        <f>VLOOKUP($B$7,$A$50:$F$53,2,FALSE)</f>
        <v>2.5000000000000001E-3</v>
      </c>
      <c r="C18" s="6">
        <f>VLOOKUP($B$7,$A$50:$F$53,3,FALSE)</f>
        <v>3.7499999999999999E-3</v>
      </c>
      <c r="D18" s="6">
        <f>VLOOKUP($B$7,$A$50:$F$53,4,FALSE)</f>
        <v>5.0000000000000001E-3</v>
      </c>
      <c r="E18" s="6">
        <f>VLOOKUP($B$7,$A$50:$F$53,5,FALSE)</f>
        <v>5.0000000000000001E-3</v>
      </c>
      <c r="F18" s="6">
        <f>VLOOKUP($B$7,$A$50:$F$53,6,FALSE)</f>
        <v>7.4999999999999997E-3</v>
      </c>
    </row>
    <row r="19" spans="1:6" x14ac:dyDescent="0.25">
      <c r="B19" s="4"/>
      <c r="C19" s="4"/>
      <c r="D19" s="4"/>
      <c r="E19" s="4"/>
      <c r="F19" s="4"/>
    </row>
    <row r="20" spans="1:6" x14ac:dyDescent="0.25">
      <c r="A20" s="1" t="s">
        <v>0</v>
      </c>
      <c r="B20" s="6">
        <f>B8</f>
        <v>6.25E-2</v>
      </c>
      <c r="C20" s="6">
        <f>IF(C14="Not Available","Not Available",$B$8+C14)</f>
        <v>6.3750000000000001E-2</v>
      </c>
      <c r="D20" s="6">
        <f>IF(D14="Not Available","Not Available",$B$8+D14)</f>
        <v>6.5000000000000002E-2</v>
      </c>
      <c r="E20" s="6" t="str">
        <f>IF(E14="Not Available","Not Available",$B$8+E14)</f>
        <v>Not Available</v>
      </c>
      <c r="F20" s="6" t="str">
        <f>IF(F14="Not Available","Not Available",$B$8+F14)</f>
        <v>Not Available</v>
      </c>
    </row>
    <row r="21" spans="1:6" x14ac:dyDescent="0.25">
      <c r="A21" s="1" t="s">
        <v>1</v>
      </c>
      <c r="B21" s="6">
        <f>IF(B18="Not Available","Not Available",$B$8+B18)</f>
        <v>6.5000000000000002E-2</v>
      </c>
      <c r="C21" s="6">
        <f>IF(C18="Not Available","Not Available",$B$8+C18)</f>
        <v>6.6250000000000003E-2</v>
      </c>
      <c r="D21" s="6">
        <f>IF(D18="Not Available","Not Available",$B$8+D18)</f>
        <v>6.7500000000000004E-2</v>
      </c>
      <c r="E21" s="6">
        <f>IF(E18="Not Available","Not Available",$B$8+E18)</f>
        <v>6.7500000000000004E-2</v>
      </c>
      <c r="F21" s="6">
        <f>IF(F18="Not Available","Not Available",$B$8+F18)</f>
        <v>7.0000000000000007E-2</v>
      </c>
    </row>
    <row r="22" spans="1:6" x14ac:dyDescent="0.25"/>
    <row r="23" spans="1:6" x14ac:dyDescent="0.25">
      <c r="A23" s="15" t="s">
        <v>28</v>
      </c>
      <c r="B23" s="15"/>
      <c r="C23" s="15"/>
      <c r="D23" s="15"/>
      <c r="E23" s="15"/>
      <c r="F23" s="15"/>
    </row>
    <row r="24" spans="1:6" x14ac:dyDescent="0.25">
      <c r="A24" s="15"/>
      <c r="B24" s="15"/>
      <c r="C24" s="15"/>
      <c r="D24" s="15"/>
      <c r="E24" s="15"/>
      <c r="F24" s="15"/>
    </row>
    <row r="25" spans="1:6" x14ac:dyDescent="0.25">
      <c r="A25" s="15"/>
      <c r="B25" s="15"/>
      <c r="C25" s="15"/>
      <c r="D25" s="15"/>
      <c r="E25" s="15"/>
      <c r="F25" s="15"/>
    </row>
    <row r="26" spans="1:6" x14ac:dyDescent="0.25">
      <c r="A26" s="15"/>
      <c r="B26" s="15"/>
      <c r="C26" s="15"/>
      <c r="D26" s="15"/>
      <c r="E26" s="15"/>
      <c r="F26" s="15"/>
    </row>
    <row r="27" spans="1:6" x14ac:dyDescent="0.25">
      <c r="A27" s="15"/>
      <c r="B27" s="15"/>
      <c r="C27" s="15"/>
      <c r="D27" s="15"/>
      <c r="E27" s="15"/>
      <c r="F27" s="15"/>
    </row>
    <row r="28" spans="1:6" x14ac:dyDescent="0.25"/>
    <row r="29" spans="1:6" x14ac:dyDescent="0.25">
      <c r="A29" s="1" t="s">
        <v>2</v>
      </c>
      <c r="B29" s="7">
        <f>-PMT(B20/12,360,B9,0)</f>
        <v>6157.1720042639154</v>
      </c>
      <c r="C29" s="7">
        <f>-PMT(C20/12,360,B9,0)</f>
        <v>6238.6989882914222</v>
      </c>
      <c r="D29" s="7">
        <f>IFERROR(-PMT(D20/12,360,B9,0),"Not Available")</f>
        <v>6320.6802349296368</v>
      </c>
      <c r="E29" s="7" t="str">
        <f>E20</f>
        <v>Not Available</v>
      </c>
      <c r="F29" s="7" t="str">
        <f>F20</f>
        <v>Not Available</v>
      </c>
    </row>
    <row r="30" spans="1:6" x14ac:dyDescent="0.25">
      <c r="A30" s="1" t="s">
        <v>29</v>
      </c>
      <c r="B30" s="7">
        <f>IFERROR(B9*B21/12,"Not Available")</f>
        <v>5416.666666666667</v>
      </c>
      <c r="C30" s="7">
        <f>IFERROR(B9*C21/12,"Not Available")</f>
        <v>5520.833333333333</v>
      </c>
      <c r="D30" s="7">
        <f>IFERROR(B9*D21/12,"Not Available")</f>
        <v>5625</v>
      </c>
      <c r="E30" s="7">
        <f>IFERROR(B9*E21/12,"Not Available")</f>
        <v>5625</v>
      </c>
      <c r="F30" s="7">
        <f>IFERROR(B9*F21/12,"Not Available")</f>
        <v>5833.333333333333</v>
      </c>
    </row>
    <row r="31" spans="1:6" x14ac:dyDescent="0.25"/>
    <row r="32" spans="1:6" x14ac:dyDescent="0.25">
      <c r="A32" s="8" t="s">
        <v>10</v>
      </c>
    </row>
    <row r="33" spans="1:6" x14ac:dyDescent="0.25">
      <c r="A33" s="1" t="s">
        <v>7</v>
      </c>
      <c r="B33" s="9">
        <f>(30-5)*12</f>
        <v>300</v>
      </c>
      <c r="C33" s="9">
        <f>(30-5)*12</f>
        <v>300</v>
      </c>
      <c r="D33" s="9">
        <f>(30-5)*12</f>
        <v>300</v>
      </c>
      <c r="E33" s="9">
        <f>(40-10)*12</f>
        <v>360</v>
      </c>
      <c r="F33" s="9">
        <f>(40-10)*12</f>
        <v>360</v>
      </c>
    </row>
    <row r="34" spans="1:6" x14ac:dyDescent="0.25">
      <c r="A34" s="1" t="s">
        <v>8</v>
      </c>
      <c r="B34" s="6">
        <f>B21+0.02</f>
        <v>8.5000000000000006E-2</v>
      </c>
      <c r="C34" s="6">
        <f>$C$21</f>
        <v>6.6250000000000003E-2</v>
      </c>
      <c r="D34" s="6">
        <f>$D$21</f>
        <v>6.7500000000000004E-2</v>
      </c>
      <c r="E34" s="6">
        <f>IFERROR($E$21+0.02,E21)</f>
        <v>8.7500000000000008E-2</v>
      </c>
      <c r="F34" s="6">
        <f>IFERROR($F$21,F21)</f>
        <v>7.0000000000000007E-2</v>
      </c>
    </row>
    <row r="35" spans="1:6" x14ac:dyDescent="0.25">
      <c r="A35" s="1" t="s">
        <v>9</v>
      </c>
      <c r="B35" s="7">
        <f>IFERROR(-PMT((B34)/12,(B33),B9,0),"Not Available")</f>
        <v>8052.270834621313</v>
      </c>
      <c r="C35" s="7">
        <f>IFERROR(-PMT((C34)/12,(C33),B9,0),"Not Available")</f>
        <v>6830.3872418418996</v>
      </c>
      <c r="D35" s="7">
        <f>IFERROR(-PMT((D34)/12,(D33),B9,0),"Not Available")</f>
        <v>6909.1152521264676</v>
      </c>
      <c r="E35" s="7">
        <f>IFERROR(-PMT((E34)/12,(E33),B9,0),"Not Available")</f>
        <v>7867.0040561337164</v>
      </c>
      <c r="F35" s="7">
        <f>IFERROR(-PMT((F34)/12,(F33),B9,0),"Not Available")</f>
        <v>6653.0249517918319</v>
      </c>
    </row>
    <row r="36" spans="1:6" x14ac:dyDescent="0.25"/>
    <row r="37" spans="1:6" x14ac:dyDescent="0.25">
      <c r="A37" s="15" t="s">
        <v>30</v>
      </c>
      <c r="B37" s="15"/>
      <c r="C37" s="15"/>
      <c r="D37" s="15"/>
      <c r="E37" s="15"/>
      <c r="F37" s="15"/>
    </row>
    <row r="38" spans="1:6" x14ac:dyDescent="0.25">
      <c r="A38" s="15"/>
      <c r="B38" s="15"/>
      <c r="C38" s="15"/>
      <c r="D38" s="15"/>
      <c r="E38" s="15"/>
      <c r="F38" s="15"/>
    </row>
    <row r="39" spans="1:6" x14ac:dyDescent="0.25">
      <c r="A39" s="10"/>
      <c r="B39" s="10"/>
      <c r="C39" s="10"/>
      <c r="D39" s="10"/>
      <c r="E39" s="10"/>
      <c r="F39" s="10"/>
    </row>
    <row r="40" spans="1:6" x14ac:dyDescent="0.25">
      <c r="A40" s="15" t="s">
        <v>15</v>
      </c>
      <c r="B40" s="15"/>
      <c r="C40" s="15"/>
      <c r="D40" s="15"/>
      <c r="E40" s="15"/>
      <c r="F40" s="15"/>
    </row>
    <row r="41" spans="1:6" x14ac:dyDescent="0.25">
      <c r="A41" s="15"/>
      <c r="B41" s="15"/>
      <c r="C41" s="15"/>
      <c r="D41" s="15"/>
      <c r="E41" s="15"/>
      <c r="F41" s="15"/>
    </row>
    <row r="42" spans="1:6" x14ac:dyDescent="0.25"/>
    <row r="43" spans="1:6" hidden="1" x14ac:dyDescent="0.25">
      <c r="B43" s="1" t="s">
        <v>31</v>
      </c>
    </row>
    <row r="44" spans="1:6" hidden="1" x14ac:dyDescent="0.25">
      <c r="A44" s="11" t="s">
        <v>12</v>
      </c>
      <c r="B44" s="12">
        <v>0</v>
      </c>
      <c r="C44" s="12">
        <v>1.25E-3</v>
      </c>
      <c r="D44" s="12">
        <v>3.7499999999999999E-3</v>
      </c>
      <c r="E44" s="12" t="s">
        <v>23</v>
      </c>
      <c r="F44" s="12" t="s">
        <v>23</v>
      </c>
    </row>
    <row r="45" spans="1:6" hidden="1" x14ac:dyDescent="0.25">
      <c r="A45" s="11" t="s">
        <v>13</v>
      </c>
      <c r="B45" s="12">
        <v>0</v>
      </c>
      <c r="C45" s="12">
        <v>1.25E-3</v>
      </c>
      <c r="D45" s="12">
        <v>2.5000000000000001E-3</v>
      </c>
      <c r="E45" s="12" t="s">
        <v>23</v>
      </c>
      <c r="F45" s="12" t="s">
        <v>23</v>
      </c>
    </row>
    <row r="46" spans="1:6" hidden="1" x14ac:dyDescent="0.25">
      <c r="A46" s="11" t="s">
        <v>14</v>
      </c>
      <c r="B46" s="12">
        <v>0</v>
      </c>
      <c r="C46" s="12">
        <v>1.25E-3</v>
      </c>
      <c r="D46" s="12" t="s">
        <v>23</v>
      </c>
      <c r="E46" s="12" t="s">
        <v>23</v>
      </c>
      <c r="F46" s="12" t="s">
        <v>23</v>
      </c>
    </row>
    <row r="47" spans="1:6" hidden="1" x14ac:dyDescent="0.25">
      <c r="A47" s="13" t="s">
        <v>16</v>
      </c>
      <c r="B47" s="12">
        <v>0</v>
      </c>
      <c r="C47" s="12">
        <v>1.25E-3</v>
      </c>
      <c r="D47" s="12" t="s">
        <v>23</v>
      </c>
      <c r="E47" s="12" t="s">
        <v>23</v>
      </c>
      <c r="F47" s="12" t="s">
        <v>23</v>
      </c>
    </row>
    <row r="48" spans="1:6" hidden="1" x14ac:dyDescent="0.25">
      <c r="A48" s="13"/>
      <c r="B48" s="12"/>
      <c r="C48" s="12"/>
      <c r="D48" s="12"/>
      <c r="E48" s="12"/>
      <c r="F48" s="12"/>
    </row>
    <row r="49" spans="1:6" hidden="1" x14ac:dyDescent="0.25">
      <c r="B49" s="1" t="s">
        <v>32</v>
      </c>
    </row>
    <row r="50" spans="1:6" hidden="1" x14ac:dyDescent="0.25">
      <c r="A50" s="11" t="s">
        <v>12</v>
      </c>
      <c r="B50" s="12">
        <v>1.25E-3</v>
      </c>
      <c r="C50" s="12">
        <f>B50+C44</f>
        <v>2.5000000000000001E-3</v>
      </c>
      <c r="D50" s="12">
        <f>B50+D44</f>
        <v>5.0000000000000001E-3</v>
      </c>
      <c r="E50" s="12" t="s">
        <v>23</v>
      </c>
      <c r="F50" s="12" t="s">
        <v>23</v>
      </c>
    </row>
    <row r="51" spans="1:6" hidden="1" x14ac:dyDescent="0.25">
      <c r="A51" s="11" t="s">
        <v>13</v>
      </c>
      <c r="B51" s="12">
        <v>2.5000000000000001E-3</v>
      </c>
      <c r="C51" s="12">
        <f>B51+C45</f>
        <v>3.7499999999999999E-3</v>
      </c>
      <c r="D51" s="12">
        <f>B51+D45</f>
        <v>5.0000000000000001E-3</v>
      </c>
      <c r="E51" s="12">
        <v>5.0000000000000001E-3</v>
      </c>
      <c r="F51" s="12">
        <v>7.4999999999999997E-3</v>
      </c>
    </row>
    <row r="52" spans="1:6" hidden="1" x14ac:dyDescent="0.25">
      <c r="A52" s="11" t="s">
        <v>14</v>
      </c>
      <c r="B52" s="12">
        <v>1.25E-3</v>
      </c>
      <c r="C52" s="12">
        <f>B52+C46</f>
        <v>2.5000000000000001E-3</v>
      </c>
      <c r="D52" s="12" t="s">
        <v>23</v>
      </c>
      <c r="E52" s="12">
        <v>5.0000000000000001E-3</v>
      </c>
      <c r="F52" s="12" t="s">
        <v>23</v>
      </c>
    </row>
    <row r="53" spans="1:6" hidden="1" x14ac:dyDescent="0.25">
      <c r="A53" s="13" t="s">
        <v>16</v>
      </c>
      <c r="B53" s="12">
        <v>2.5000000000000001E-3</v>
      </c>
      <c r="C53" s="12">
        <f>B53+C47</f>
        <v>3.7499999999999999E-3</v>
      </c>
      <c r="D53" s="12" t="s">
        <v>23</v>
      </c>
      <c r="E53" s="12" t="s">
        <v>23</v>
      </c>
      <c r="F53" s="12" t="s">
        <v>23</v>
      </c>
    </row>
    <row r="54" spans="1:6" hidden="1" x14ac:dyDescent="0.25"/>
    <row r="55" spans="1:6" hidden="1" x14ac:dyDescent="0.25"/>
    <row r="56" spans="1:6" hidden="1" x14ac:dyDescent="0.25"/>
    <row r="57" spans="1:6" hidden="1" x14ac:dyDescent="0.25"/>
  </sheetData>
  <sheetProtection sheet="1" selectLockedCells="1"/>
  <mergeCells count="8">
    <mergeCell ref="A1:F1"/>
    <mergeCell ref="A23:F27"/>
    <mergeCell ref="A37:F38"/>
    <mergeCell ref="A40:F41"/>
    <mergeCell ref="A3:F5"/>
    <mergeCell ref="B7:C7"/>
    <mergeCell ref="B8:C8"/>
    <mergeCell ref="B9:C9"/>
  </mergeCells>
  <dataValidations count="1">
    <dataValidation type="list" allowBlank="1" showInputMessage="1" showErrorMessage="1" sqref="B7" xr:uid="{00000000-0002-0000-0000-000000000000}">
      <formula1>$A$44:$A$47</formula1>
    </dataValidation>
  </dataValidations>
  <pageMargins left="0.7" right="0.7" top="0.75" bottom="0.75" header="0.3" footer="0.3"/>
  <pageSetup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Calculator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Kyle Gunderlock</dc:creator>
  <cp:lastModifiedBy>Kyle Gunderlock</cp:lastModifiedBy>
  <cp:lastPrinted>2019-04-30T22:08:16Z</cp:lastPrinted>
  <dcterms:created xsi:type="dcterms:W3CDTF">2015-08-10T15:30:23Z</dcterms:created>
  <dcterms:modified xsi:type="dcterms:W3CDTF">2019-04-30T22:40:45Z</dcterms:modified>
</cp:coreProperties>
</file>